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15" yWindow="105" windowWidth="12960" windowHeight="11640"/>
  </bookViews>
  <sheets>
    <sheet name="ccert" sheetId="1" r:id="rId1"/>
  </sheets>
  <calcPr calcId="125725"/>
</workbook>
</file>

<file path=xl/calcChain.xml><?xml version="1.0" encoding="utf-8"?>
<calcChain xmlns="http://schemas.openxmlformats.org/spreadsheetml/2006/main">
  <c r="N26" i="1"/>
  <c r="N25"/>
  <c r="N24"/>
  <c r="N23"/>
  <c r="N22"/>
  <c r="N21"/>
  <c r="N20"/>
  <c r="N19"/>
  <c r="N18"/>
  <c r="N17"/>
  <c r="N16"/>
  <c r="N15"/>
  <c r="N14"/>
  <c r="N13"/>
  <c r="N12"/>
  <c r="N11"/>
  <c r="N10"/>
  <c r="N9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L20"/>
  <c r="L19"/>
  <c r="L18"/>
  <c r="L17"/>
  <c r="L16"/>
  <c r="L15"/>
  <c r="L14"/>
  <c r="L13"/>
  <c r="L12"/>
  <c r="L11"/>
  <c r="L10"/>
  <c r="L9"/>
  <c r="K20"/>
  <c r="K19"/>
  <c r="K18"/>
  <c r="K17"/>
  <c r="K16"/>
  <c r="K15"/>
  <c r="K14"/>
  <c r="K13"/>
  <c r="K12"/>
  <c r="K11"/>
  <c r="K10"/>
  <c r="K9"/>
  <c r="J19"/>
  <c r="J18"/>
  <c r="J17"/>
  <c r="J16"/>
  <c r="J15"/>
  <c r="J14"/>
  <c r="J13"/>
  <c r="J12"/>
  <c r="J11"/>
  <c r="J10"/>
  <c r="J9"/>
  <c r="I19"/>
  <c r="I18"/>
  <c r="I17"/>
  <c r="I16"/>
  <c r="I15"/>
  <c r="I14"/>
  <c r="I13"/>
  <c r="I12"/>
  <c r="I11"/>
  <c r="I10"/>
  <c r="I9"/>
  <c r="H18"/>
  <c r="H17"/>
  <c r="H16"/>
  <c r="H15"/>
  <c r="H14"/>
  <c r="H13"/>
  <c r="H12"/>
  <c r="H11"/>
  <c r="H10"/>
  <c r="H9"/>
  <c r="G18"/>
  <c r="G17"/>
  <c r="G16"/>
  <c r="G15"/>
  <c r="G14"/>
  <c r="G13"/>
  <c r="G12"/>
  <c r="G11"/>
  <c r="G10"/>
  <c r="G9"/>
  <c r="F17"/>
  <c r="F16"/>
  <c r="F15"/>
  <c r="F14"/>
  <c r="F13"/>
  <c r="F12"/>
  <c r="F11"/>
  <c r="F10"/>
  <c r="F9"/>
  <c r="E17"/>
  <c r="E16"/>
  <c r="E15"/>
  <c r="E14"/>
  <c r="E13"/>
  <c r="E12"/>
  <c r="E11"/>
  <c r="E10"/>
  <c r="E9"/>
  <c r="E27" s="1"/>
  <c r="D16"/>
  <c r="D15"/>
  <c r="D14"/>
  <c r="D13"/>
  <c r="D12"/>
  <c r="D11"/>
  <c r="D10"/>
  <c r="D9"/>
  <c r="C16"/>
  <c r="C14"/>
  <c r="C13"/>
  <c r="C11"/>
  <c r="C10"/>
  <c r="C9"/>
  <c r="F27"/>
  <c r="G27"/>
  <c r="H27"/>
  <c r="I27"/>
  <c r="J27"/>
  <c r="K27"/>
  <c r="L27"/>
  <c r="M27"/>
  <c r="N27"/>
  <c r="D27"/>
  <c r="C27"/>
</calcChain>
</file>

<file path=xl/sharedStrings.xml><?xml version="1.0" encoding="utf-8"?>
<sst xmlns="http://schemas.openxmlformats.org/spreadsheetml/2006/main" count="67" uniqueCount="41">
  <si>
    <t>VALLEJO CITY UNIFIED SCHOOL DISTRICT</t>
  </si>
  <si>
    <t>CERTIFICATED EMPLOYEE SALARY SCHEDULE</t>
  </si>
  <si>
    <t>I</t>
  </si>
  <si>
    <t>II</t>
  </si>
  <si>
    <t>III</t>
  </si>
  <si>
    <t>IV</t>
  </si>
  <si>
    <t>V</t>
  </si>
  <si>
    <t>VI</t>
  </si>
  <si>
    <t>without</t>
  </si>
  <si>
    <t>with</t>
  </si>
  <si>
    <t>cred</t>
  </si>
  <si>
    <t>14-15</t>
  </si>
  <si>
    <t>16-17</t>
  </si>
  <si>
    <t>18-19</t>
  </si>
  <si>
    <t>20-22</t>
  </si>
  <si>
    <t>ADDITIONAL UNIT CATEGORIES</t>
  </si>
  <si>
    <t>Bachelor's</t>
  </si>
  <si>
    <t>Additional</t>
  </si>
  <si>
    <t>College/University</t>
  </si>
  <si>
    <t>Dist. Professional</t>
  </si>
  <si>
    <t>Degree</t>
  </si>
  <si>
    <t>Units</t>
  </si>
  <si>
    <t>Upper Division (Min.)</t>
  </si>
  <si>
    <t>Growth (MAX)</t>
  </si>
  <si>
    <t>Column I</t>
  </si>
  <si>
    <t>YES</t>
  </si>
  <si>
    <t>Column II</t>
  </si>
  <si>
    <t>Column III</t>
  </si>
  <si>
    <t>Column IV</t>
  </si>
  <si>
    <t>Column V</t>
  </si>
  <si>
    <t>Column VI</t>
  </si>
  <si>
    <t>SCHEDULE A</t>
  </si>
  <si>
    <t>Certificated employees with a Master's Degree or a Second REQUIRED Credential will receive an additional $1,070.00 annually.</t>
  </si>
  <si>
    <t>An additional $1,070.00 will be paid annually for a Doctorate Degree.</t>
  </si>
  <si>
    <t>I.A</t>
  </si>
  <si>
    <t>II.A</t>
  </si>
  <si>
    <t>III.A</t>
  </si>
  <si>
    <t>IV.A</t>
  </si>
  <si>
    <t>V.A</t>
  </si>
  <si>
    <t>VI.A</t>
  </si>
  <si>
    <t>2013-2014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</si>
</sst>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right"/>
    </xf>
    <xf numFmtId="10" fontId="0" fillId="0" borderId="0" xfId="0" applyNumberFormat="1"/>
    <xf numFmtId="164" fontId="0" fillId="0" borderId="10" xfId="1" applyNumberFormat="1" applyFont="1" applyBorder="1"/>
    <xf numFmtId="0" fontId="2" fillId="0" borderId="0" xfId="0" applyFont="1" applyBorder="1" applyAlignment="1">
      <alignment horizontal="center"/>
    </xf>
    <xf numFmtId="1" fontId="0" fillId="0" borderId="6" xfId="0" applyNumberFormat="1" applyBorder="1"/>
    <xf numFmtId="164" fontId="0" fillId="0" borderId="6" xfId="1" applyNumberFormat="1" applyFont="1" applyBorder="1"/>
    <xf numFmtId="0" fontId="2" fillId="0" borderId="6" xfId="0" applyFont="1" applyBorder="1" applyAlignment="1">
      <alignment horizontal="center"/>
    </xf>
    <xf numFmtId="0" fontId="0" fillId="0" borderId="11" xfId="0" applyBorder="1"/>
    <xf numFmtId="164" fontId="0" fillId="0" borderId="12" xfId="1" applyNumberFormat="1" applyFont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11" xfId="1" applyNumberFormat="1" applyFont="1" applyBorder="1"/>
    <xf numFmtId="164" fontId="0" fillId="0" borderId="5" xfId="1" applyNumberFormat="1" applyFont="1" applyBorder="1"/>
    <xf numFmtId="1" fontId="0" fillId="0" borderId="5" xfId="0" applyNumberForma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13" xfId="1" applyNumberFormat="1" applyFont="1" applyBorder="1"/>
    <xf numFmtId="1" fontId="0" fillId="0" borderId="10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2" xfId="0" applyBorder="1"/>
    <xf numFmtId="164" fontId="0" fillId="2" borderId="11" xfId="1" applyNumberFormat="1" applyFont="1" applyFill="1" applyBorder="1"/>
    <xf numFmtId="164" fontId="0" fillId="2" borderId="5" xfId="1" applyNumberFormat="1" applyFont="1" applyFill="1" applyBorder="1"/>
    <xf numFmtId="164" fontId="0" fillId="2" borderId="13" xfId="1" applyNumberFormat="1" applyFont="1" applyFill="1" applyBorder="1"/>
    <xf numFmtId="164" fontId="0" fillId="2" borderId="10" xfId="1" applyNumberFormat="1" applyFon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37" fontId="1" fillId="0" borderId="12" xfId="1" applyNumberFormat="1" applyFont="1" applyBorder="1"/>
    <xf numFmtId="164" fontId="1" fillId="0" borderId="11" xfId="1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topLeftCell="B1" workbookViewId="0">
      <selection activeCell="F7" sqref="F7"/>
    </sheetView>
  </sheetViews>
  <sheetFormatPr defaultRowHeight="12.75"/>
  <cols>
    <col min="1" max="1" width="0" hidden="1" customWidth="1"/>
    <col min="2" max="2" width="5.42578125" customWidth="1"/>
    <col min="3" max="3" width="10.28515625" bestFit="1" customWidth="1"/>
    <col min="4" max="4" width="9.5703125" bestFit="1" customWidth="1"/>
    <col min="5" max="6" width="10.28515625" bestFit="1" customWidth="1"/>
    <col min="7" max="7" width="8.7109375" customWidth="1"/>
    <col min="8" max="8" width="8.42578125" customWidth="1"/>
    <col min="9" max="9" width="8.5703125" customWidth="1"/>
    <col min="10" max="10" width="8.28515625" customWidth="1"/>
    <col min="11" max="11" width="8.5703125" customWidth="1"/>
    <col min="12" max="12" width="8" customWidth="1"/>
    <col min="13" max="13" width="9" customWidth="1"/>
    <col min="14" max="14" width="8.42578125" customWidth="1"/>
  </cols>
  <sheetData>
    <row r="1" spans="1:14">
      <c r="A1" s="17">
        <v>1.4999999999999999E-2</v>
      </c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</row>
    <row r="2" spans="1:14">
      <c r="B2" s="55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56"/>
    </row>
    <row r="3" spans="1:14">
      <c r="B3" s="55" t="s">
        <v>40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56"/>
    </row>
    <row r="4" spans="1:14">
      <c r="B4" s="47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8"/>
    </row>
    <row r="5" spans="1:14" hidden="1">
      <c r="B5" s="34">
        <v>550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>
      <c r="B6" s="10"/>
      <c r="C6" s="35" t="s">
        <v>34</v>
      </c>
      <c r="D6" s="29" t="s">
        <v>2</v>
      </c>
      <c r="E6" s="29" t="s">
        <v>35</v>
      </c>
      <c r="F6" s="35" t="s">
        <v>3</v>
      </c>
      <c r="G6" s="29" t="s">
        <v>36</v>
      </c>
      <c r="H6" s="29" t="s">
        <v>4</v>
      </c>
      <c r="I6" s="35" t="s">
        <v>37</v>
      </c>
      <c r="J6" s="29" t="s">
        <v>5</v>
      </c>
      <c r="K6" s="29" t="s">
        <v>38</v>
      </c>
      <c r="L6" s="29" t="s">
        <v>6</v>
      </c>
      <c r="M6" s="35" t="s">
        <v>39</v>
      </c>
      <c r="N6" s="35" t="s">
        <v>7</v>
      </c>
    </row>
    <row r="7" spans="1:14">
      <c r="B7" s="11"/>
      <c r="C7" s="19" t="s">
        <v>8</v>
      </c>
      <c r="D7" s="30" t="s">
        <v>9</v>
      </c>
      <c r="E7" s="30" t="s">
        <v>8</v>
      </c>
      <c r="F7" s="36" t="s">
        <v>9</v>
      </c>
      <c r="G7" s="30" t="s">
        <v>8</v>
      </c>
      <c r="H7" s="30" t="s">
        <v>9</v>
      </c>
      <c r="I7" s="36" t="s">
        <v>8</v>
      </c>
      <c r="J7" s="30" t="s">
        <v>9</v>
      </c>
      <c r="K7" s="30" t="s">
        <v>8</v>
      </c>
      <c r="L7" s="30" t="s">
        <v>9</v>
      </c>
      <c r="M7" s="36" t="s">
        <v>8</v>
      </c>
      <c r="N7" s="36" t="s">
        <v>9</v>
      </c>
    </row>
    <row r="8" spans="1:14">
      <c r="B8" s="12"/>
      <c r="C8" s="22" t="s">
        <v>10</v>
      </c>
      <c r="D8" s="31" t="s">
        <v>10</v>
      </c>
      <c r="E8" s="31" t="s">
        <v>10</v>
      </c>
      <c r="F8" s="37" t="s">
        <v>10</v>
      </c>
      <c r="G8" s="31" t="s">
        <v>10</v>
      </c>
      <c r="H8" s="31" t="s">
        <v>10</v>
      </c>
      <c r="I8" s="37" t="s">
        <v>10</v>
      </c>
      <c r="J8" s="31" t="s">
        <v>10</v>
      </c>
      <c r="K8" s="31" t="s">
        <v>10</v>
      </c>
      <c r="L8" s="31" t="s">
        <v>10</v>
      </c>
      <c r="M8" s="37" t="s">
        <v>10</v>
      </c>
      <c r="N8" s="37" t="s">
        <v>10</v>
      </c>
    </row>
    <row r="9" spans="1:14">
      <c r="B9" s="26">
        <v>1</v>
      </c>
      <c r="C9" s="50">
        <f>37186+B5</f>
        <v>37736</v>
      </c>
      <c r="D9" s="43">
        <f>39315+B5</f>
        <v>39865</v>
      </c>
      <c r="E9" s="32">
        <f>37267+B5</f>
        <v>37817</v>
      </c>
      <c r="F9" s="45">
        <f>39426+B5</f>
        <v>39976</v>
      </c>
      <c r="G9" s="32">
        <f>37381+B5</f>
        <v>37931</v>
      </c>
      <c r="H9" s="43">
        <f>39536+B5</f>
        <v>40086</v>
      </c>
      <c r="I9" s="38">
        <f>37475+B5</f>
        <v>38025</v>
      </c>
      <c r="J9" s="43">
        <f>39646+B5</f>
        <v>40196</v>
      </c>
      <c r="K9" s="32">
        <f>B5+38419</f>
        <v>38969</v>
      </c>
      <c r="L9" s="43">
        <f>B5+39757</f>
        <v>40307</v>
      </c>
      <c r="M9" s="38">
        <f>B5+39955</f>
        <v>40505</v>
      </c>
      <c r="N9" s="45">
        <f>B5+40043</f>
        <v>40593</v>
      </c>
    </row>
    <row r="10" spans="1:14">
      <c r="B10" s="26">
        <v>2</v>
      </c>
      <c r="C10" s="24">
        <f>37267+B5</f>
        <v>37817</v>
      </c>
      <c r="D10" s="43">
        <f>39426+B5</f>
        <v>39976</v>
      </c>
      <c r="E10" s="32">
        <f>37381+B5</f>
        <v>37931</v>
      </c>
      <c r="F10" s="45">
        <f>39536+B5</f>
        <v>40086</v>
      </c>
      <c r="G10" s="32">
        <f>37475+B5</f>
        <v>38025</v>
      </c>
      <c r="H10" s="43">
        <f>39646+B5</f>
        <v>40196</v>
      </c>
      <c r="I10" s="38">
        <f>38727+B5</f>
        <v>39277</v>
      </c>
      <c r="J10" s="43">
        <f>B5+39757</f>
        <v>40307</v>
      </c>
      <c r="K10" s="32">
        <f>B5+40265</f>
        <v>40815</v>
      </c>
      <c r="L10" s="43">
        <f>B5+40332</f>
        <v>40882</v>
      </c>
      <c r="M10" s="38">
        <f>B5+41800</f>
        <v>42350</v>
      </c>
      <c r="N10" s="45">
        <f>B5+41800</f>
        <v>42350</v>
      </c>
    </row>
    <row r="11" spans="1:14">
      <c r="B11" s="26">
        <v>3</v>
      </c>
      <c r="C11" s="24">
        <f>37381+B5</f>
        <v>37931</v>
      </c>
      <c r="D11" s="43">
        <f>39536+B5</f>
        <v>40086</v>
      </c>
      <c r="E11" s="32">
        <f>37497+B5</f>
        <v>38047</v>
      </c>
      <c r="F11" s="45">
        <f>39646+B5</f>
        <v>40196</v>
      </c>
      <c r="G11" s="32">
        <f>39033+B5</f>
        <v>39583</v>
      </c>
      <c r="H11" s="43">
        <f>39757+B5</f>
        <v>40307</v>
      </c>
      <c r="I11" s="38">
        <f>40572+B5</f>
        <v>41122</v>
      </c>
      <c r="J11" s="43">
        <f>B5+40615</f>
        <v>41165</v>
      </c>
      <c r="K11" s="32">
        <f>B5+42109</f>
        <v>42659</v>
      </c>
      <c r="L11" s="43">
        <f>B5+42109</f>
        <v>42659</v>
      </c>
      <c r="M11" s="38">
        <f>B5+43643</f>
        <v>44193</v>
      </c>
      <c r="N11" s="45">
        <f>B5+43643</f>
        <v>44193</v>
      </c>
    </row>
    <row r="12" spans="1:14">
      <c r="B12" s="26">
        <v>4</v>
      </c>
      <c r="C12" s="24">
        <v>38025</v>
      </c>
      <c r="D12" s="43">
        <f>39646+B5</f>
        <v>40196</v>
      </c>
      <c r="E12" s="32">
        <f>39342+B5</f>
        <v>39892</v>
      </c>
      <c r="F12" s="45">
        <f>39757+B5</f>
        <v>40307</v>
      </c>
      <c r="G12" s="32">
        <f>40878+B5</f>
        <v>41428</v>
      </c>
      <c r="H12" s="43">
        <f>40894+B5</f>
        <v>41444</v>
      </c>
      <c r="I12" s="38">
        <f>42415+B5</f>
        <v>42965</v>
      </c>
      <c r="J12" s="43">
        <f>B5+42415</f>
        <v>42965</v>
      </c>
      <c r="K12" s="32">
        <f>B5+43953</f>
        <v>44503</v>
      </c>
      <c r="L12" s="43">
        <f>B5+43953</f>
        <v>44503</v>
      </c>
      <c r="M12" s="38">
        <f>B5+45487</f>
        <v>46037</v>
      </c>
      <c r="N12" s="45">
        <f>B5+45487</f>
        <v>46037</v>
      </c>
    </row>
    <row r="13" spans="1:14">
      <c r="B13" s="26">
        <v>5</v>
      </c>
      <c r="C13" s="24">
        <f>38110+B5</f>
        <v>38660</v>
      </c>
      <c r="D13" s="43">
        <f>39757+B5</f>
        <v>40307</v>
      </c>
      <c r="E13" s="32">
        <f>41185+B5</f>
        <v>41735</v>
      </c>
      <c r="F13" s="43">
        <f>41185+B5</f>
        <v>41735</v>
      </c>
      <c r="G13" s="32">
        <f>42723+B5</f>
        <v>43273</v>
      </c>
      <c r="H13" s="43">
        <f>42723+B5</f>
        <v>43273</v>
      </c>
      <c r="I13" s="38">
        <f>44258+B5</f>
        <v>44808</v>
      </c>
      <c r="J13" s="43">
        <f>B5+44258</f>
        <v>44808</v>
      </c>
      <c r="K13" s="32">
        <f>B5+45796</f>
        <v>46346</v>
      </c>
      <c r="L13" s="43">
        <f>B5+45796</f>
        <v>46346</v>
      </c>
      <c r="M13" s="38">
        <f>B5+47333</f>
        <v>47883</v>
      </c>
      <c r="N13" s="45">
        <f>B5+47333</f>
        <v>47883</v>
      </c>
    </row>
    <row r="14" spans="1:14">
      <c r="B14" s="26">
        <v>6</v>
      </c>
      <c r="C14" s="24">
        <f>39955+B5</f>
        <v>40505</v>
      </c>
      <c r="D14" s="43">
        <f>41584+B5</f>
        <v>42134</v>
      </c>
      <c r="E14" s="32">
        <f>43031+B5</f>
        <v>43581</v>
      </c>
      <c r="F14" s="43">
        <f>43031+B5</f>
        <v>43581</v>
      </c>
      <c r="G14" s="32">
        <f>44567+B5</f>
        <v>45117</v>
      </c>
      <c r="H14" s="43">
        <f>44567+B5</f>
        <v>45117</v>
      </c>
      <c r="I14" s="38">
        <f>46105+B5</f>
        <v>46655</v>
      </c>
      <c r="J14" s="43">
        <f>B5+46105</f>
        <v>46655</v>
      </c>
      <c r="K14" s="32">
        <f>B5+47641</f>
        <v>48191</v>
      </c>
      <c r="L14" s="43">
        <f>B5+47641</f>
        <v>48191</v>
      </c>
      <c r="M14" s="38">
        <f>B5+49177</f>
        <v>49727</v>
      </c>
      <c r="N14" s="45">
        <f>B5+49177</f>
        <v>49727</v>
      </c>
    </row>
    <row r="15" spans="1:14">
      <c r="B15" s="26">
        <v>7</v>
      </c>
      <c r="C15" s="24">
        <v>42350</v>
      </c>
      <c r="D15" s="45">
        <f>41800+B5</f>
        <v>42350</v>
      </c>
      <c r="E15" s="32">
        <f>44873+B5</f>
        <v>45423</v>
      </c>
      <c r="F15" s="45">
        <f>44873+B5</f>
        <v>45423</v>
      </c>
      <c r="G15" s="32">
        <f>46410+B5</f>
        <v>46960</v>
      </c>
      <c r="H15" s="43">
        <f>46410+B5</f>
        <v>46960</v>
      </c>
      <c r="I15" s="38">
        <f>47949+B5</f>
        <v>48499</v>
      </c>
      <c r="J15" s="43">
        <f>B5+47949</f>
        <v>48499</v>
      </c>
      <c r="K15" s="32">
        <f>B5+49485</f>
        <v>50035</v>
      </c>
      <c r="L15" s="43">
        <f>B5+49485</f>
        <v>50035</v>
      </c>
      <c r="M15" s="38">
        <f>B5+51021</f>
        <v>51571</v>
      </c>
      <c r="N15" s="45">
        <f>B5+51021</f>
        <v>51571</v>
      </c>
    </row>
    <row r="16" spans="1:14">
      <c r="B16" s="26">
        <v>8</v>
      </c>
      <c r="C16" s="24">
        <f>43643+B5</f>
        <v>44193</v>
      </c>
      <c r="D16" s="43">
        <f>43643+B5</f>
        <v>44193</v>
      </c>
      <c r="E16" s="32">
        <f>46718+B5</f>
        <v>47268</v>
      </c>
      <c r="F16" s="45">
        <f>46718+B5</f>
        <v>47268</v>
      </c>
      <c r="G16" s="32">
        <f>48255+B5</f>
        <v>48805</v>
      </c>
      <c r="H16" s="43">
        <f>48255+B5</f>
        <v>48805</v>
      </c>
      <c r="I16" s="38">
        <f>49793+B5</f>
        <v>50343</v>
      </c>
      <c r="J16" s="43">
        <f>B5+49793</f>
        <v>50343</v>
      </c>
      <c r="K16" s="32">
        <f>B5+51328</f>
        <v>51878</v>
      </c>
      <c r="L16" s="43">
        <f>B5+51328</f>
        <v>51878</v>
      </c>
      <c r="M16" s="38">
        <f>B5+52865</f>
        <v>53415</v>
      </c>
      <c r="N16" s="45">
        <f>B5+52865</f>
        <v>53415</v>
      </c>
    </row>
    <row r="17" spans="2:14">
      <c r="B17" s="26">
        <v>9</v>
      </c>
      <c r="C17" s="24"/>
      <c r="D17" s="43"/>
      <c r="E17" s="32">
        <f>48563+B5</f>
        <v>49113</v>
      </c>
      <c r="F17" s="45">
        <f>48563+B5</f>
        <v>49113</v>
      </c>
      <c r="G17" s="32">
        <f>50096+B5</f>
        <v>50646</v>
      </c>
      <c r="H17" s="43">
        <f>50096+B5</f>
        <v>50646</v>
      </c>
      <c r="I17" s="38">
        <f>51638+B5</f>
        <v>52188</v>
      </c>
      <c r="J17" s="43">
        <f>B5+51638</f>
        <v>52188</v>
      </c>
      <c r="K17" s="32">
        <f>B5+53173</f>
        <v>53723</v>
      </c>
      <c r="L17" s="43">
        <f>B5+53173</f>
        <v>53723</v>
      </c>
      <c r="M17" s="38">
        <f>B5+54709</f>
        <v>55259</v>
      </c>
      <c r="N17" s="45">
        <f>B5+54709</f>
        <v>55259</v>
      </c>
    </row>
    <row r="18" spans="2:14">
      <c r="B18" s="26">
        <v>10</v>
      </c>
      <c r="C18" s="24"/>
      <c r="D18" s="43"/>
      <c r="E18" s="32"/>
      <c r="F18" s="45"/>
      <c r="G18" s="51">
        <f>51940+B5</f>
        <v>52490</v>
      </c>
      <c r="H18" s="43">
        <f>51940+B5</f>
        <v>52490</v>
      </c>
      <c r="I18" s="38">
        <f>53477+B5</f>
        <v>54027</v>
      </c>
      <c r="J18" s="43">
        <f>B5+53477</f>
        <v>54027</v>
      </c>
      <c r="K18" s="32">
        <f>B5+55019</f>
        <v>55569</v>
      </c>
      <c r="L18" s="43">
        <f>B5+55019</f>
        <v>55569</v>
      </c>
      <c r="M18" s="38">
        <f>B5+56553</f>
        <v>57103</v>
      </c>
      <c r="N18" s="45">
        <f>B5+56553</f>
        <v>57103</v>
      </c>
    </row>
    <row r="19" spans="2:14">
      <c r="B19" s="26">
        <v>11</v>
      </c>
      <c r="C19" s="24"/>
      <c r="D19" s="43"/>
      <c r="E19" s="32"/>
      <c r="F19" s="45"/>
      <c r="G19" s="32"/>
      <c r="H19" s="43"/>
      <c r="I19" s="38">
        <f>55324+B5</f>
        <v>55874</v>
      </c>
      <c r="J19" s="43">
        <f>B5+55324</f>
        <v>55874</v>
      </c>
      <c r="K19" s="32">
        <f>B5+56861</f>
        <v>57411</v>
      </c>
      <c r="L19" s="43">
        <f>B5+56861</f>
        <v>57411</v>
      </c>
      <c r="M19" s="38">
        <f>B5+58397</f>
        <v>58947</v>
      </c>
      <c r="N19" s="45">
        <f>B5+58397</f>
        <v>58947</v>
      </c>
    </row>
    <row r="20" spans="2:14">
      <c r="B20" s="26">
        <v>12</v>
      </c>
      <c r="C20" s="24"/>
      <c r="D20" s="43"/>
      <c r="E20" s="32"/>
      <c r="F20" s="45"/>
      <c r="G20" s="32"/>
      <c r="H20" s="43"/>
      <c r="I20" s="38"/>
      <c r="J20" s="43"/>
      <c r="K20" s="32">
        <f>B5+58705</f>
        <v>59255</v>
      </c>
      <c r="L20" s="43">
        <f>B5+58705</f>
        <v>59255</v>
      </c>
      <c r="M20" s="38">
        <f>B5+60243</f>
        <v>60793</v>
      </c>
      <c r="N20" s="45">
        <f>B5+60243</f>
        <v>60793</v>
      </c>
    </row>
    <row r="21" spans="2:14">
      <c r="B21" s="26">
        <v>13</v>
      </c>
      <c r="C21" s="24"/>
      <c r="D21" s="43"/>
      <c r="E21" s="32"/>
      <c r="F21" s="45"/>
      <c r="G21" s="32"/>
      <c r="H21" s="43"/>
      <c r="I21" s="38"/>
      <c r="J21" s="43"/>
      <c r="K21" s="32"/>
      <c r="L21" s="43"/>
      <c r="M21" s="38">
        <f>B5+62087</f>
        <v>62637</v>
      </c>
      <c r="N21" s="45">
        <f>B5+62087</f>
        <v>62637</v>
      </c>
    </row>
    <row r="22" spans="2:14">
      <c r="B22" s="27" t="s">
        <v>11</v>
      </c>
      <c r="C22" s="24"/>
      <c r="D22" s="43"/>
      <c r="E22" s="32"/>
      <c r="F22" s="45"/>
      <c r="G22" s="32"/>
      <c r="H22" s="43"/>
      <c r="I22" s="38"/>
      <c r="J22" s="43"/>
      <c r="K22" s="32"/>
      <c r="L22" s="43"/>
      <c r="M22" s="38">
        <f>B5+63929</f>
        <v>64479</v>
      </c>
      <c r="N22" s="45">
        <f>B5+63929</f>
        <v>64479</v>
      </c>
    </row>
    <row r="23" spans="2:14">
      <c r="B23" s="27" t="s">
        <v>12</v>
      </c>
      <c r="C23" s="24"/>
      <c r="D23" s="43"/>
      <c r="E23" s="32"/>
      <c r="F23" s="45"/>
      <c r="G23" s="32"/>
      <c r="H23" s="43"/>
      <c r="I23" s="38"/>
      <c r="J23" s="43"/>
      <c r="K23" s="32"/>
      <c r="L23" s="43"/>
      <c r="M23" s="38">
        <f>B5+65774</f>
        <v>66324</v>
      </c>
      <c r="N23" s="45">
        <f>B5+65774</f>
        <v>66324</v>
      </c>
    </row>
    <row r="24" spans="2:14">
      <c r="B24" s="28" t="s">
        <v>13</v>
      </c>
      <c r="C24" s="21"/>
      <c r="D24" s="44"/>
      <c r="E24" s="33"/>
      <c r="F24" s="46"/>
      <c r="G24" s="33"/>
      <c r="H24" s="44"/>
      <c r="I24" s="18"/>
      <c r="J24" s="44"/>
      <c r="K24" s="33"/>
      <c r="L24" s="44"/>
      <c r="M24" s="18">
        <f>B5+67618</f>
        <v>68168</v>
      </c>
      <c r="N24" s="46">
        <f>B5+67618</f>
        <v>68168</v>
      </c>
    </row>
    <row r="25" spans="2:14">
      <c r="B25" s="28" t="s">
        <v>14</v>
      </c>
      <c r="C25" s="21"/>
      <c r="D25" s="44"/>
      <c r="E25" s="33"/>
      <c r="F25" s="46"/>
      <c r="G25" s="33"/>
      <c r="H25" s="44"/>
      <c r="I25" s="18"/>
      <c r="J25" s="44"/>
      <c r="K25" s="33"/>
      <c r="L25" s="44"/>
      <c r="M25" s="18">
        <f>B5+69463</f>
        <v>70013</v>
      </c>
      <c r="N25" s="46">
        <f>B5+69463</f>
        <v>70013</v>
      </c>
    </row>
    <row r="26" spans="2:14">
      <c r="B26" s="26">
        <v>23</v>
      </c>
      <c r="C26" s="24"/>
      <c r="D26" s="43"/>
      <c r="E26" s="32"/>
      <c r="F26" s="45"/>
      <c r="G26" s="32"/>
      <c r="H26" s="43"/>
      <c r="I26" s="38"/>
      <c r="J26" s="43"/>
      <c r="K26" s="32"/>
      <c r="L26" s="43"/>
      <c r="M26" s="38">
        <f>B5+71305</f>
        <v>71855</v>
      </c>
      <c r="N26" s="45">
        <f>B5+71305</f>
        <v>71855</v>
      </c>
    </row>
    <row r="27" spans="2:14" hidden="1">
      <c r="B27" s="12"/>
      <c r="C27" s="20">
        <f>SUM(C9:C26)</f>
        <v>317217</v>
      </c>
      <c r="D27" s="34">
        <f>SUM(D9:D26)</f>
        <v>329107</v>
      </c>
      <c r="E27" s="34">
        <f>SUM(E9:E25)</f>
        <v>380807</v>
      </c>
      <c r="F27" s="39">
        <f t="shared" ref="F27:N27" si="0">SUM(F9:F26)</f>
        <v>387685</v>
      </c>
      <c r="G27" s="34">
        <f t="shared" si="0"/>
        <v>444258</v>
      </c>
      <c r="H27" s="34">
        <f t="shared" si="0"/>
        <v>449324</v>
      </c>
      <c r="I27" s="39">
        <f t="shared" si="0"/>
        <v>513783</v>
      </c>
      <c r="J27" s="34">
        <f t="shared" si="0"/>
        <v>517027</v>
      </c>
      <c r="K27" s="34">
        <f t="shared" si="0"/>
        <v>589354</v>
      </c>
      <c r="L27" s="34">
        <f t="shared" si="0"/>
        <v>590759</v>
      </c>
      <c r="M27" s="39">
        <f t="shared" si="0"/>
        <v>1011259</v>
      </c>
      <c r="N27" s="39">
        <f t="shared" si="0"/>
        <v>1011347</v>
      </c>
    </row>
    <row r="28" spans="2:14">
      <c r="M28" s="1"/>
      <c r="N28" s="1"/>
    </row>
    <row r="29" spans="2:14">
      <c r="B29" t="s">
        <v>32</v>
      </c>
    </row>
    <row r="31" spans="2:14">
      <c r="B31" t="s">
        <v>33</v>
      </c>
    </row>
    <row r="35" spans="3:13">
      <c r="C35" s="10"/>
      <c r="D35" s="10"/>
      <c r="E35" s="2"/>
      <c r="F35" s="3"/>
      <c r="G35" s="52" t="s">
        <v>15</v>
      </c>
      <c r="H35" s="53"/>
      <c r="I35" s="53"/>
      <c r="J35" s="54"/>
    </row>
    <row r="36" spans="3:13">
      <c r="C36" s="11"/>
      <c r="D36" s="13" t="s">
        <v>16</v>
      </c>
      <c r="E36" s="55" t="s">
        <v>17</v>
      </c>
      <c r="F36" s="56"/>
      <c r="G36" s="4" t="s">
        <v>18</v>
      </c>
      <c r="H36" s="6"/>
      <c r="I36" s="5" t="s">
        <v>19</v>
      </c>
      <c r="J36" s="6"/>
    </row>
    <row r="37" spans="3:13">
      <c r="C37" s="12"/>
      <c r="D37" s="14" t="s">
        <v>20</v>
      </c>
      <c r="E37" s="57" t="s">
        <v>21</v>
      </c>
      <c r="F37" s="58"/>
      <c r="G37" s="7" t="s">
        <v>22</v>
      </c>
      <c r="H37" s="9"/>
      <c r="I37" s="8" t="s">
        <v>23</v>
      </c>
      <c r="J37" s="9"/>
    </row>
    <row r="38" spans="3:13">
      <c r="C38" s="26" t="s">
        <v>24</v>
      </c>
      <c r="D38" s="40" t="s">
        <v>25</v>
      </c>
      <c r="E38" s="15"/>
      <c r="F38" s="41"/>
      <c r="G38" s="23"/>
      <c r="H38" s="41"/>
      <c r="I38" s="42"/>
      <c r="J38" s="41"/>
    </row>
    <row r="39" spans="3:13">
      <c r="C39" s="26" t="s">
        <v>26</v>
      </c>
      <c r="D39" s="40" t="s">
        <v>25</v>
      </c>
      <c r="E39" s="25">
        <v>15</v>
      </c>
      <c r="F39" s="41"/>
      <c r="G39" s="23">
        <v>5</v>
      </c>
      <c r="H39" s="41"/>
      <c r="I39" s="42">
        <v>10</v>
      </c>
      <c r="J39" s="41"/>
    </row>
    <row r="40" spans="3:13">
      <c r="C40" s="12" t="s">
        <v>27</v>
      </c>
      <c r="D40" s="14" t="s">
        <v>25</v>
      </c>
      <c r="E40" s="16">
        <v>30</v>
      </c>
      <c r="F40" s="9"/>
      <c r="G40" s="7">
        <v>10</v>
      </c>
      <c r="H40" s="9"/>
      <c r="I40" s="8">
        <v>20</v>
      </c>
      <c r="J40" s="9"/>
    </row>
    <row r="41" spans="3:13">
      <c r="C41" s="26" t="s">
        <v>28</v>
      </c>
      <c r="D41" s="40" t="s">
        <v>25</v>
      </c>
      <c r="E41" s="25">
        <v>45</v>
      </c>
      <c r="F41" s="41"/>
      <c r="G41" s="23">
        <v>15</v>
      </c>
      <c r="H41" s="41"/>
      <c r="I41" s="42">
        <v>30</v>
      </c>
      <c r="J41" s="41"/>
    </row>
    <row r="42" spans="3:13">
      <c r="C42" s="26" t="s">
        <v>29</v>
      </c>
      <c r="D42" s="40" t="s">
        <v>25</v>
      </c>
      <c r="E42" s="25">
        <v>60</v>
      </c>
      <c r="F42" s="41"/>
      <c r="G42" s="23">
        <v>20</v>
      </c>
      <c r="H42" s="41"/>
      <c r="I42" s="42">
        <v>40</v>
      </c>
      <c r="J42" s="41"/>
    </row>
    <row r="43" spans="3:13">
      <c r="C43" s="12" t="s">
        <v>30</v>
      </c>
      <c r="D43" s="14" t="s">
        <v>25</v>
      </c>
      <c r="E43" s="16">
        <v>75</v>
      </c>
      <c r="F43" s="9"/>
      <c r="G43" s="7">
        <v>25</v>
      </c>
      <c r="H43" s="9"/>
      <c r="I43" s="8">
        <v>50</v>
      </c>
      <c r="J43" s="9"/>
    </row>
    <row r="46" spans="3:13">
      <c r="M46" t="s">
        <v>31</v>
      </c>
    </row>
  </sheetData>
  <mergeCells count="6">
    <mergeCell ref="G35:J35"/>
    <mergeCell ref="E36:F36"/>
    <mergeCell ref="E37:F37"/>
    <mergeCell ref="B1:N1"/>
    <mergeCell ref="B2:N2"/>
    <mergeCell ref="B3:N3"/>
  </mergeCells>
  <phoneticPr fontId="3" type="noConversion"/>
  <pageMargins left="0.37" right="0.26" top="1" bottom="1.1100000000000001" header="0.5" footer="0.5"/>
  <pageSetup scale="85" orientation="portrait" horizontalDpi="1200" verticalDpi="1200" r:id="rId1"/>
  <headerFooter alignWithMargins="0">
    <oddFooter>&amp;L&amp;8 Five Day Furlough Restoration
VEA Ratification 1/14/2013
Board Action 1/23/2013
(Salary Schedule CCERT)&amp;10
&amp;RRevised 1/18/2013
hr/edc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ccert</vt:lpstr>
    </vt:vector>
  </TitlesOfParts>
  <Company>VCUSD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hredc</dc:creator>
  <cp:lastModifiedBy>Christine McGiffert - Business Services</cp:lastModifiedBy>
  <cp:lastPrinted>2013-07-16T22:07:03Z</cp:lastPrinted>
  <dcterms:created xsi:type="dcterms:W3CDTF">2007-05-08T22:25:38Z</dcterms:created>
  <dcterms:modified xsi:type="dcterms:W3CDTF">2013-07-16T22:10:32Z</dcterms:modified>
</cp:coreProperties>
</file>